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12060" yWindow="5160" windowWidth="31000" windowHeight="16280" activeTab="0"/>
  </bookViews>
  <sheets>
    <sheet name="CIECAM02" sheetId="1" r:id="rId1"/>
  </sheets>
  <definedNames/>
  <calcPr fullCalcOnLoad="1"/>
</workbook>
</file>

<file path=xl/sharedStrings.xml><?xml version="1.0" encoding="utf-8"?>
<sst xmlns="http://schemas.openxmlformats.org/spreadsheetml/2006/main" count="73" uniqueCount="53">
  <si>
    <t>DarkSkin</t>
  </si>
  <si>
    <t>LightSkin</t>
  </si>
  <si>
    <t>BlueSky</t>
  </si>
  <si>
    <t>Foliage</t>
  </si>
  <si>
    <t>BlueFlower</t>
  </si>
  <si>
    <t>BluishGreen</t>
  </si>
  <si>
    <t>Orange</t>
  </si>
  <si>
    <t>PurplishBlue</t>
  </si>
  <si>
    <t>ModerateRed</t>
  </si>
  <si>
    <t>Purple</t>
  </si>
  <si>
    <t>YellowGreen</t>
  </si>
  <si>
    <t>OrangeYellow</t>
  </si>
  <si>
    <t>Blue</t>
  </si>
  <si>
    <t>Green</t>
  </si>
  <si>
    <t>Red</t>
  </si>
  <si>
    <t>Yellow</t>
  </si>
  <si>
    <t>Magenta</t>
  </si>
  <si>
    <t>Cyan</t>
  </si>
  <si>
    <t>White</t>
  </si>
  <si>
    <t>Neutral.8</t>
  </si>
  <si>
    <t>Neutral.65</t>
  </si>
  <si>
    <t>Neutral.5</t>
  </si>
  <si>
    <t>Neutral.35</t>
  </si>
  <si>
    <t>Black</t>
  </si>
  <si>
    <t>J</t>
  </si>
  <si>
    <t>C</t>
  </si>
  <si>
    <t>h</t>
  </si>
  <si>
    <t>M</t>
  </si>
  <si>
    <t>X</t>
  </si>
  <si>
    <t>Y</t>
  </si>
  <si>
    <t>Z</t>
  </si>
  <si>
    <t>Xw</t>
  </si>
  <si>
    <t>Yw</t>
  </si>
  <si>
    <t>Zw</t>
  </si>
  <si>
    <t>L</t>
  </si>
  <si>
    <t>a</t>
  </si>
  <si>
    <t>b</t>
  </si>
  <si>
    <t>Scene White Point:</t>
  </si>
  <si>
    <t>Scene average relative luminance:</t>
  </si>
  <si>
    <t>Yb</t>
  </si>
  <si>
    <t>Scene adapting luminance:</t>
  </si>
  <si>
    <t>La</t>
  </si>
  <si>
    <t>Scene surround:</t>
  </si>
  <si>
    <t>F</t>
  </si>
  <si>
    <t>c</t>
  </si>
  <si>
    <t>Nc</t>
  </si>
  <si>
    <t>Viewing White Point:</t>
  </si>
  <si>
    <t>Viewing adapting luminance:</t>
  </si>
  <si>
    <t>Viewing surround:</t>
  </si>
  <si>
    <t>Macbeth Color Checker</t>
  </si>
  <si>
    <t>Capture Conditions</t>
  </si>
  <si>
    <t>Viewing Conditions JCM</t>
  </si>
  <si>
    <t>Viewing Conditions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</si>
</sst>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000"/>
    <numFmt numFmtId="166" formatCode="0.00000"/>
    <numFmt numFmtId="167" formatCode="0.000"/>
  </numFmts>
  <fonts count="8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8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9"/>
      <color indexed="8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164" fontId="7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166" fontId="7" fillId="0" borderId="0" xfId="0" applyNumberFormat="1" applyFont="1" applyAlignment="1">
      <alignment/>
    </xf>
    <xf numFmtId="0" fontId="7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W103"/>
  <sheetViews>
    <sheetView tabSelected="1" workbookViewId="0" topLeftCell="A1">
      <selection activeCell="T46" sqref="T46"/>
    </sheetView>
  </sheetViews>
  <sheetFormatPr defaultColWidth="11.00390625" defaultRowHeight="12"/>
  <cols>
    <col min="1" max="1" width="15.875" style="1" customWidth="1"/>
    <col min="2" max="2" width="11.375" style="1" bestFit="1" customWidth="1"/>
    <col min="3" max="3" width="15.875" style="1" customWidth="1"/>
    <col min="4" max="4" width="8.125" style="1" bestFit="1" customWidth="1"/>
    <col min="5" max="5" width="15.125" style="1" customWidth="1"/>
    <col min="6" max="7" width="8.625" style="1" customWidth="1"/>
    <col min="8" max="8" width="8.875" style="1" customWidth="1"/>
    <col min="9" max="10" width="8.50390625" style="1" bestFit="1" customWidth="1"/>
    <col min="11" max="11" width="6.625" style="1" bestFit="1" customWidth="1"/>
    <col min="12" max="12" width="5.625" style="1" bestFit="1" customWidth="1"/>
    <col min="13" max="13" width="6.625" style="1" bestFit="1" customWidth="1"/>
    <col min="14" max="14" width="7.625" style="1" bestFit="1" customWidth="1"/>
    <col min="15" max="15" width="18.625" style="1" customWidth="1"/>
    <col min="16" max="17" width="7.625" style="1" customWidth="1"/>
    <col min="18" max="18" width="8.875" style="1" customWidth="1"/>
    <col min="19" max="20" width="8.50390625" style="1" bestFit="1" customWidth="1"/>
    <col min="21" max="21" width="19.00390625" style="1" hidden="1" customWidth="1"/>
    <col min="22" max="23" width="7.625" style="1" hidden="1" customWidth="1"/>
    <col min="24" max="16384" width="10.875" style="1" customWidth="1"/>
  </cols>
  <sheetData>
    <row r="1" spans="1:3" ht="12.75">
      <c r="A1" s="1" t="s">
        <v>50</v>
      </c>
      <c r="C1" s="1" t="s">
        <v>52</v>
      </c>
    </row>
    <row r="2" spans="1:3" ht="12.75">
      <c r="A2" s="1" t="s">
        <v>37</v>
      </c>
      <c r="C2" s="1" t="s">
        <v>46</v>
      </c>
    </row>
    <row r="3" spans="1:4" ht="12.75">
      <c r="A3" s="2" t="s">
        <v>31</v>
      </c>
      <c r="B3" s="1">
        <v>96.4296</v>
      </c>
      <c r="C3" s="2" t="s">
        <v>31</v>
      </c>
      <c r="D3" s="1">
        <v>96.42960000000001</v>
      </c>
    </row>
    <row r="4" spans="1:4" ht="12.75">
      <c r="A4" s="2" t="s">
        <v>32</v>
      </c>
      <c r="B4" s="1">
        <v>100</v>
      </c>
      <c r="C4" s="2" t="s">
        <v>32</v>
      </c>
      <c r="D4" s="1">
        <v>100</v>
      </c>
    </row>
    <row r="5" spans="1:4" ht="12.75">
      <c r="A5" s="2" t="s">
        <v>33</v>
      </c>
      <c r="B5" s="1">
        <v>82.49</v>
      </c>
      <c r="C5" s="2" t="s">
        <v>33</v>
      </c>
      <c r="D5" s="1">
        <v>82.49</v>
      </c>
    </row>
    <row r="6" spans="1:3" ht="12.75">
      <c r="A6" s="3" t="s">
        <v>38</v>
      </c>
      <c r="C6" s="3" t="s">
        <v>38</v>
      </c>
    </row>
    <row r="7" spans="1:4" ht="12.75">
      <c r="A7" s="2" t="s">
        <v>39</v>
      </c>
      <c r="B7" s="1">
        <v>20</v>
      </c>
      <c r="C7" s="2" t="s">
        <v>39</v>
      </c>
      <c r="D7" s="1">
        <v>20</v>
      </c>
    </row>
    <row r="8" spans="1:3" ht="12.75">
      <c r="A8" s="3" t="s">
        <v>40</v>
      </c>
      <c r="C8" s="3" t="s">
        <v>47</v>
      </c>
    </row>
    <row r="9" spans="1:4" ht="12.75">
      <c r="A9" s="2" t="s">
        <v>41</v>
      </c>
      <c r="B9" s="1">
        <v>1000</v>
      </c>
      <c r="C9" s="2" t="s">
        <v>41</v>
      </c>
      <c r="D9" s="1">
        <v>25</v>
      </c>
    </row>
    <row r="10" spans="1:3" ht="12.75">
      <c r="A10" s="3" t="s">
        <v>42</v>
      </c>
      <c r="C10" s="3" t="s">
        <v>48</v>
      </c>
    </row>
    <row r="11" spans="1:4" ht="12.75">
      <c r="A11" s="2" t="s">
        <v>43</v>
      </c>
      <c r="B11" s="1">
        <v>1</v>
      </c>
      <c r="C11" s="2" t="s">
        <v>43</v>
      </c>
      <c r="D11" s="1">
        <v>1</v>
      </c>
    </row>
    <row r="12" spans="1:4" ht="12.75">
      <c r="A12" s="2" t="s">
        <v>44</v>
      </c>
      <c r="B12" s="1">
        <v>0.69</v>
      </c>
      <c r="C12" s="2" t="s">
        <v>44</v>
      </c>
      <c r="D12" s="1">
        <v>0.69</v>
      </c>
    </row>
    <row r="13" spans="1:4" ht="12.75">
      <c r="A13" s="2" t="s">
        <v>45</v>
      </c>
      <c r="B13" s="1">
        <v>1</v>
      </c>
      <c r="C13" s="2" t="s">
        <v>45</v>
      </c>
      <c r="D13" s="1">
        <v>1</v>
      </c>
    </row>
    <row r="14" spans="1:5" ht="12.75">
      <c r="A14" s="2"/>
      <c r="E14" s="2"/>
    </row>
    <row r="15" spans="5:21" ht="12.75">
      <c r="E15" s="1" t="s">
        <v>50</v>
      </c>
      <c r="O15" s="1" t="s">
        <v>52</v>
      </c>
      <c r="U15" s="1" t="s">
        <v>51</v>
      </c>
    </row>
    <row r="16" spans="1:23" s="7" customFormat="1" ht="12.75">
      <c r="A16" s="3" t="s">
        <v>49</v>
      </c>
      <c r="E16" s="7" t="s">
        <v>28</v>
      </c>
      <c r="F16" s="7" t="s">
        <v>29</v>
      </c>
      <c r="G16" s="7" t="s">
        <v>30</v>
      </c>
      <c r="H16" s="7" t="s">
        <v>34</v>
      </c>
      <c r="I16" s="7" t="s">
        <v>35</v>
      </c>
      <c r="J16" s="7" t="s">
        <v>36</v>
      </c>
      <c r="K16" s="7" t="s">
        <v>24</v>
      </c>
      <c r="L16" s="7" t="s">
        <v>25</v>
      </c>
      <c r="M16" s="7" t="s">
        <v>26</v>
      </c>
      <c r="N16" s="7" t="s">
        <v>27</v>
      </c>
      <c r="O16" s="7" t="s">
        <v>28</v>
      </c>
      <c r="P16" s="7" t="s">
        <v>29</v>
      </c>
      <c r="Q16" s="7" t="s">
        <v>30</v>
      </c>
      <c r="R16" s="7" t="s">
        <v>34</v>
      </c>
      <c r="S16" s="7" t="s">
        <v>35</v>
      </c>
      <c r="T16" s="7" t="s">
        <v>36</v>
      </c>
      <c r="U16" s="7" t="s">
        <v>28</v>
      </c>
      <c r="V16" s="7" t="s">
        <v>29</v>
      </c>
      <c r="W16" s="7" t="s">
        <v>30</v>
      </c>
    </row>
    <row r="18" spans="1:23" ht="12.75">
      <c r="A18" s="1">
        <v>1</v>
      </c>
      <c r="B18" s="1" t="s">
        <v>0</v>
      </c>
      <c r="E18" s="6">
        <v>11.18881896744285</v>
      </c>
      <c r="F18" s="6">
        <v>9.309936348160324</v>
      </c>
      <c r="G18" s="6">
        <v>3.2101366064961914</v>
      </c>
      <c r="H18" s="4">
        <f>Lstar(E18,F18,G18,$B$3,$B$4,$B$5)</f>
        <v>36.57430612226451</v>
      </c>
      <c r="I18" s="4">
        <f>astar(E18,F18,G18,$B$3,$B$4,$B$5)</f>
        <v>17.258246009017487</v>
      </c>
      <c r="J18" s="4">
        <f>bstar(E18,F18,G18,$B$3,$B$4,$B$5)</f>
        <v>22.870169326003666</v>
      </c>
      <c r="K18" s="5">
        <f>J(E18,F18,G18,$B$3,$B$4,$B$5,$B$9,$B$11,$B$7,$B$12,$B$13)</f>
        <v>28.181369631832894</v>
      </c>
      <c r="L18" s="5">
        <f>chroma(E18,F18,G18,$B$3,$B$4,$B$5,$B$9,$B$11,$B$7,$B$12,$B$13,K18,M18)</f>
        <v>27.38395312968992</v>
      </c>
      <c r="M18" s="5">
        <f>h(E18,F18,G18,$B$3,$B$4,$B$5,$B$9,$B$11,$B$7,$B$12,$B$13)</f>
        <v>48.10609356573601</v>
      </c>
      <c r="N18" s="5">
        <f aca="true" t="shared" si="0" ref="N18:N41">Colorfulness($B$9,L18)</f>
        <v>31.314368096086724</v>
      </c>
      <c r="O18" s="4">
        <f>calcX($D$9,$K18,$L18,$M18,$D$3,$D$4,$D$5,$D$7,$D$12,$D$13,$D$11)</f>
        <v>11.508203202681193</v>
      </c>
      <c r="P18" s="4">
        <f>calcY($D$9,$K18,$L18,$M18,$D$3,$D$4,$D$5,$D$7,$D$12,$D$13,$D$11)</f>
        <v>9.54805406615983</v>
      </c>
      <c r="Q18" s="4">
        <f aca="true" t="shared" si="1" ref="Q18:Q41">calcZ($D$9,$K18,$L18,$M18,$D$3,$D$4,$D$5,$D$7,$D$12,$D$13,$D$11)</f>
        <v>3.360000289933097</v>
      </c>
      <c r="R18" s="4">
        <f>Lstar(O18,P18,Q18,$D$3,$D$4,$D$5)</f>
        <v>37.01876439694357</v>
      </c>
      <c r="S18" s="4">
        <f>astar(O18,P18,Q18,$D$3,$D$4,$D$5)</f>
        <v>17.64117659648104</v>
      </c>
      <c r="T18" s="4">
        <f>bstar(O18,P18,Q18,$D$3,$D$4,$D$5)</f>
        <v>22.59779228834704</v>
      </c>
      <c r="U18" s="4" t="e">
        <f>calcX($D$9,$K18,#REF!,$M18,$D$3,$D$4,$D$5,$D$7,$D$12,$D$13,$D$11)</f>
        <v>#VALUE!</v>
      </c>
      <c r="V18" s="4" t="e">
        <f>calcY($D$9,$K18,#REF!,$M18,$D$3,$D$4,$D$5,$D$7,$D$12,$D$13,$D$11)</f>
        <v>#VALUE!</v>
      </c>
      <c r="W18" s="4" t="e">
        <f>calcZ($D$9,$K18,#REF!,$M18,$D$3,$D$4,$D$5,$D$7,$D$12,$D$13,$D$11)</f>
        <v>#VALUE!</v>
      </c>
    </row>
    <row r="19" spans="1:23" ht="12.75">
      <c r="A19" s="1">
        <v>2</v>
      </c>
      <c r="B19" s="1" t="s">
        <v>1</v>
      </c>
      <c r="E19" s="6">
        <v>46.68542223589488</v>
      </c>
      <c r="F19" s="6">
        <v>40.928205303317334</v>
      </c>
      <c r="G19" s="6">
        <v>22.975877383089593</v>
      </c>
      <c r="H19" s="4">
        <f aca="true" t="shared" si="2" ref="H18:H41">Lstar(E19,F19,G19,$B$3,$B$4,$B$5)</f>
        <v>70.1255918041255</v>
      </c>
      <c r="I19" s="4">
        <f aca="true" t="shared" si="3" ref="I19:I41">astar(E19,F19,G19,$B$3,$B$4,$B$5)</f>
        <v>21.37805403617171</v>
      </c>
      <c r="J19" s="4">
        <f aca="true" t="shared" si="4" ref="J19:J41">bstar(E19,F19,G19,$B$3,$B$4,$B$5)</f>
        <v>17.879243519632084</v>
      </c>
      <c r="K19" s="5">
        <f>J(E19,F19,G19,$B$3,$B$4,$B$5,$B$9,$B$11,$B$7,$B$12,$B$13)</f>
        <v>62.90792170291972</v>
      </c>
      <c r="L19" s="5">
        <f aca="true" t="shared" si="5" ref="L19:L41">chroma(E19,F19,G19,$B$3,$B$4,$B$5,$B$9,$B$11,$B$7,$B$12,$B$13,K19,M19)</f>
        <v>26.309768376652084</v>
      </c>
      <c r="M19" s="5">
        <f aca="true" t="shared" si="6" ref="M19:M41">h(E19,F19,G19,$B$3,$B$4,$B$5,$B$9,$B$11,$B$7,$B$12,$B$13)</f>
        <v>35.50956390875824</v>
      </c>
      <c r="N19" s="5">
        <f t="shared" si="0"/>
        <v>30.086005755539155</v>
      </c>
      <c r="O19" s="4">
        <f aca="true" t="shared" si="7" ref="O18:O41">calcX($D$9,$K19,$L19,$M19,$D$3,$D$4,$D$5,$D$7,$D$12,$D$13,$D$11)</f>
        <v>47.342616089136015</v>
      </c>
      <c r="P19" s="4">
        <f aca="true" t="shared" si="8" ref="P18:P41">calcY($D$9,$K19,$L19,$M19,$D$3,$D$4,$D$5,$D$7,$D$12,$D$13,$D$11)</f>
        <v>41.4289979029818</v>
      </c>
      <c r="Q19" s="4">
        <f t="shared" si="1"/>
        <v>23.89121251054023</v>
      </c>
      <c r="R19" s="4">
        <f aca="true" t="shared" si="9" ref="R19:R41">Lstar(O19,P19,Q19,$D$3,$D$4,$D$5)</f>
        <v>70.47544288809135</v>
      </c>
      <c r="S19" s="4">
        <f aca="true" t="shared" si="10" ref="S19:S41">astar(O19,P19,Q19,$D$3,$D$4,$D$5)</f>
        <v>21.703759129822696</v>
      </c>
      <c r="T19" s="4">
        <f aca="true" t="shared" si="11" ref="T19:T41">bstar(O19,P19,Q19,$D$3,$D$4,$D$5)</f>
        <v>16.77047431891987</v>
      </c>
      <c r="U19" s="4" t="e">
        <f>calcX($D$9,$K19,#REF!,$M19,$D$3,$D$4,$D$5,$D$7,$D$12,$D$13,$D$11)</f>
        <v>#VALUE!</v>
      </c>
      <c r="V19" s="4" t="e">
        <f>calcY($D$9,$K19,#REF!,$M19,$D$3,$D$4,$D$5,$D$7,$D$12,$D$13,$D$11)</f>
        <v>#VALUE!</v>
      </c>
      <c r="W19" s="4" t="e">
        <f>calcZ($D$9,$K19,#REF!,$M19,$D$3,$D$4,$D$5,$D$7,$D$12,$D$13,$D$11)</f>
        <v>#VALUE!</v>
      </c>
    </row>
    <row r="20" spans="1:23" ht="12.75">
      <c r="A20" s="1">
        <v>3</v>
      </c>
      <c r="B20" s="1" t="s">
        <v>2</v>
      </c>
      <c r="E20" s="6">
        <v>16.758255263890113</v>
      </c>
      <c r="F20" s="6">
        <v>18.11391093459016</v>
      </c>
      <c r="G20" s="6">
        <v>26.269731323176316</v>
      </c>
      <c r="H20" s="4">
        <f t="shared" si="2"/>
        <v>49.63397760392965</v>
      </c>
      <c r="I20" s="4">
        <f t="shared" si="3"/>
        <v>-3.880273754384156</v>
      </c>
      <c r="J20" s="4">
        <f t="shared" si="4"/>
        <v>-23.416184887296644</v>
      </c>
      <c r="K20" s="5">
        <f aca="true" t="shared" si="12" ref="K20:K41">J(E20,F20,G20,$B$3,$B$4,$B$5,$B$9,$B$11,$B$7,$B$12,$B$13)</f>
        <v>39.413651523520286</v>
      </c>
      <c r="L20" s="5">
        <f t="shared" si="5"/>
        <v>30.970089150658122</v>
      </c>
      <c r="M20" s="5">
        <f t="shared" si="6"/>
        <v>248.48861898080972</v>
      </c>
      <c r="N20" s="5">
        <f t="shared" si="0"/>
        <v>35.41522171906054</v>
      </c>
      <c r="O20" s="4">
        <f t="shared" si="7"/>
        <v>17.24370318400863</v>
      </c>
      <c r="P20" s="4">
        <f t="shared" si="8"/>
        <v>18.521572224311768</v>
      </c>
      <c r="Q20" s="4">
        <f t="shared" si="1"/>
        <v>27.428907402212463</v>
      </c>
      <c r="R20" s="4">
        <f t="shared" si="9"/>
        <v>50.122702978143636</v>
      </c>
      <c r="S20" s="4">
        <f t="shared" si="10"/>
        <v>-3.3182185345458914</v>
      </c>
      <c r="T20" s="4">
        <f t="shared" si="11"/>
        <v>-24.553590635649947</v>
      </c>
      <c r="U20" s="4" t="e">
        <f>calcX($D$9,$K20,#REF!,$M20,$D$3,$D$4,$D$5,$D$7,$D$12,$D$13,$D$11)</f>
        <v>#VALUE!</v>
      </c>
      <c r="V20" s="4" t="e">
        <f>calcY($D$9,$K20,#REF!,$M20,$D$3,$D$4,$D$5,$D$7,$D$12,$D$13,$D$11)</f>
        <v>#VALUE!</v>
      </c>
      <c r="W20" s="4" t="e">
        <f>calcZ($D$9,$K20,#REF!,$M20,$D$3,$D$4,$D$5,$D$7,$D$12,$D$13,$D$11)</f>
        <v>#VALUE!</v>
      </c>
    </row>
    <row r="21" spans="1:23" ht="12.75">
      <c r="A21" s="1">
        <v>4</v>
      </c>
      <c r="B21" s="1" t="s">
        <v>3</v>
      </c>
      <c r="E21" s="6">
        <v>8.157360561514166</v>
      </c>
      <c r="F21" s="6">
        <v>10.90134636991079</v>
      </c>
      <c r="G21" s="6">
        <v>3.5158703678818832</v>
      </c>
      <c r="H21" s="4">
        <f t="shared" si="2"/>
        <v>39.413811866744496</v>
      </c>
      <c r="I21" s="4">
        <f t="shared" si="3"/>
        <v>-19.361785067207705</v>
      </c>
      <c r="J21" s="4">
        <f t="shared" si="4"/>
        <v>25.679137875580782</v>
      </c>
      <c r="K21" s="5">
        <f t="shared" si="12"/>
        <v>29.394559503216133</v>
      </c>
      <c r="L21" s="5">
        <f t="shared" si="5"/>
        <v>32.157548428129864</v>
      </c>
      <c r="M21" s="5">
        <f t="shared" si="6"/>
        <v>129.0850502795605</v>
      </c>
      <c r="N21" s="5">
        <f t="shared" si="0"/>
        <v>36.77311686070638</v>
      </c>
      <c r="O21" s="4">
        <f t="shared" si="7"/>
        <v>8.389068114185962</v>
      </c>
      <c r="P21" s="4">
        <f t="shared" si="8"/>
        <v>11.171194240234252</v>
      </c>
      <c r="Q21" s="4">
        <f t="shared" si="1"/>
        <v>3.680304491067521</v>
      </c>
      <c r="R21" s="4">
        <f t="shared" si="9"/>
        <v>39.86732117098788</v>
      </c>
      <c r="S21" s="4">
        <f t="shared" si="10"/>
        <v>-19.257746407453812</v>
      </c>
      <c r="T21" s="4">
        <f t="shared" si="11"/>
        <v>25.388475199619943</v>
      </c>
      <c r="U21" s="4" t="e">
        <f>calcX($D$9,$K21,#REF!,$M21,$D$3,$D$4,$D$5,$D$7,$D$12,$D$13,$D$11)</f>
        <v>#VALUE!</v>
      </c>
      <c r="V21" s="4" t="e">
        <f>calcY($D$9,$K21,#REF!,$M21,$D$3,$D$4,$D$5,$D$7,$D$12,$D$13,$D$11)</f>
        <v>#VALUE!</v>
      </c>
      <c r="W21" s="4" t="e">
        <f>calcZ($D$9,$K21,#REF!,$M21,$D$3,$D$4,$D$5,$D$7,$D$12,$D$13,$D$11)</f>
        <v>#VALUE!</v>
      </c>
    </row>
    <row r="22" spans="1:23" ht="12.75">
      <c r="A22" s="1">
        <v>5</v>
      </c>
      <c r="B22" s="1" t="s">
        <v>4</v>
      </c>
      <c r="E22" s="6">
        <v>27.10969700068263</v>
      </c>
      <c r="F22" s="6">
        <v>24.709022721768395</v>
      </c>
      <c r="G22" s="6">
        <v>34.25846648169598</v>
      </c>
      <c r="H22" s="4">
        <f t="shared" si="2"/>
        <v>56.79080228578073</v>
      </c>
      <c r="I22" s="4">
        <f t="shared" si="3"/>
        <v>13.794400823473218</v>
      </c>
      <c r="J22" s="4">
        <f t="shared" si="4"/>
        <v>-23.715808910232326</v>
      </c>
      <c r="K22" s="5">
        <f t="shared" si="12"/>
        <v>47.542286678292506</v>
      </c>
      <c r="L22" s="5">
        <f t="shared" si="5"/>
        <v>29.178637110317897</v>
      </c>
      <c r="M22" s="5">
        <f t="shared" si="6"/>
        <v>294.45501337354494</v>
      </c>
      <c r="N22" s="5">
        <f t="shared" si="0"/>
        <v>33.36664281768646</v>
      </c>
      <c r="O22" s="4">
        <f t="shared" si="7"/>
        <v>27.75306506063841</v>
      </c>
      <c r="P22" s="4">
        <f t="shared" si="8"/>
        <v>25.187924944231458</v>
      </c>
      <c r="Q22" s="4">
        <f t="shared" si="1"/>
        <v>35.62831704464568</v>
      </c>
      <c r="R22" s="4">
        <f t="shared" si="9"/>
        <v>57.258065594920964</v>
      </c>
      <c r="S22" s="4">
        <f t="shared" si="10"/>
        <v>14.35122828327351</v>
      </c>
      <c r="T22" s="4">
        <f t="shared" si="11"/>
        <v>-24.87310149303459</v>
      </c>
      <c r="U22" s="4" t="e">
        <f>calcX($D$9,$K22,#REF!,$M22,$D$3,$D$4,$D$5,$D$7,$D$12,$D$13,$D$11)</f>
        <v>#VALUE!</v>
      </c>
      <c r="V22" s="4" t="e">
        <f>calcY($D$9,$K22,#REF!,$M22,$D$3,$D$4,$D$5,$D$7,$D$12,$D$13,$D$11)</f>
        <v>#VALUE!</v>
      </c>
      <c r="W22" s="4" t="e">
        <f>calcZ($D$9,$K22,#REF!,$M22,$D$3,$D$4,$D$5,$D$7,$D$12,$D$13,$D$11)</f>
        <v>#VALUE!</v>
      </c>
    </row>
    <row r="23" spans="1:23" ht="12.75">
      <c r="A23" s="1">
        <v>6</v>
      </c>
      <c r="B23" s="1" t="s">
        <v>5</v>
      </c>
      <c r="E23" s="6">
        <v>30.201769974874686</v>
      </c>
      <c r="F23" s="6">
        <v>40.16189957011012</v>
      </c>
      <c r="G23" s="6">
        <v>38.40300868312022</v>
      </c>
      <c r="H23" s="4">
        <f t="shared" si="2"/>
        <v>69.58468710233443</v>
      </c>
      <c r="I23" s="4">
        <f t="shared" si="3"/>
        <v>-29.34408633899832</v>
      </c>
      <c r="J23" s="4">
        <f t="shared" si="4"/>
        <v>-7.4471935694153</v>
      </c>
      <c r="K23" s="5">
        <f t="shared" si="12"/>
        <v>59.828781738985626</v>
      </c>
      <c r="L23" s="5">
        <f t="shared" si="5"/>
        <v>36.19832996032256</v>
      </c>
      <c r="M23" s="5">
        <f t="shared" si="6"/>
        <v>195.1935102474251</v>
      </c>
      <c r="N23" s="5">
        <f t="shared" si="0"/>
        <v>41.393871201603986</v>
      </c>
      <c r="O23" s="4">
        <f t="shared" si="7"/>
        <v>30.863189599982146</v>
      </c>
      <c r="P23" s="4">
        <f t="shared" si="8"/>
        <v>40.6895895409747</v>
      </c>
      <c r="Q23" s="4">
        <f t="shared" si="1"/>
        <v>39.81065248607969</v>
      </c>
      <c r="R23" s="4">
        <f t="shared" si="9"/>
        <v>69.9578917051578</v>
      </c>
      <c r="S23" s="4">
        <f t="shared" si="10"/>
        <v>-28.491846908379912</v>
      </c>
      <c r="T23" s="4">
        <f t="shared" si="11"/>
        <v>-8.674959706237818</v>
      </c>
      <c r="U23" s="4" t="e">
        <f>calcX($D$9,$K23,#REF!,$M23,$D$3,$D$4,$D$5,$D$7,$D$12,$D$13,$D$11)</f>
        <v>#VALUE!</v>
      </c>
      <c r="V23" s="4" t="e">
        <f>calcY($D$9,$K23,#REF!,$M23,$D$3,$D$4,$D$5,$D$7,$D$12,$D$13,$D$11)</f>
        <v>#VALUE!</v>
      </c>
      <c r="W23" s="4" t="e">
        <f>calcZ($D$9,$K23,#REF!,$M23,$D$3,$D$4,$D$5,$D$7,$D$12,$D$13,$D$11)</f>
        <v>#VALUE!</v>
      </c>
    </row>
    <row r="24" spans="1:23" ht="12.75">
      <c r="A24" s="1">
        <v>7</v>
      </c>
      <c r="B24" s="1" t="s">
        <v>6</v>
      </c>
      <c r="E24" s="6">
        <v>43.29106028424733</v>
      </c>
      <c r="F24" s="6">
        <v>35.80083155850136</v>
      </c>
      <c r="G24" s="6">
        <v>4.243236840459422</v>
      </c>
      <c r="H24" s="4">
        <f t="shared" si="2"/>
        <v>66.36746301250012</v>
      </c>
      <c r="I24" s="4">
        <f t="shared" si="3"/>
        <v>27.8213303469389</v>
      </c>
      <c r="J24" s="4">
        <f t="shared" si="4"/>
        <v>67.63187414412671</v>
      </c>
      <c r="K24" s="5">
        <f t="shared" si="12"/>
        <v>58.64430230980551</v>
      </c>
      <c r="L24" s="5">
        <f t="shared" si="5"/>
        <v>59.77171772363265</v>
      </c>
      <c r="M24" s="5">
        <f t="shared" si="6"/>
        <v>66.6509424209133</v>
      </c>
      <c r="N24" s="5">
        <f t="shared" si="0"/>
        <v>68.35074401671741</v>
      </c>
      <c r="O24" s="4">
        <f t="shared" si="7"/>
        <v>43.85267972258774</v>
      </c>
      <c r="P24" s="4">
        <f t="shared" si="8"/>
        <v>36.27111987762001</v>
      </c>
      <c r="Q24" s="4">
        <f t="shared" si="1"/>
        <v>4.419356434541322</v>
      </c>
      <c r="R24" s="4">
        <f t="shared" si="9"/>
        <v>66.72656143926015</v>
      </c>
      <c r="S24" s="4">
        <f t="shared" si="10"/>
        <v>27.921983536310258</v>
      </c>
      <c r="T24" s="4">
        <f t="shared" si="11"/>
        <v>67.23584285876882</v>
      </c>
      <c r="U24" s="4" t="e">
        <f>calcX($D$9,$K24,#REF!,$M24,$D$3,$D$4,$D$5,$D$7,$D$12,$D$13,$D$11)</f>
        <v>#VALUE!</v>
      </c>
      <c r="V24" s="4" t="e">
        <f>calcY($D$9,$K24,#REF!,$M24,$D$3,$D$4,$D$5,$D$7,$D$12,$D$13,$D$11)</f>
        <v>#VALUE!</v>
      </c>
      <c r="W24" s="4" t="e">
        <f>calcZ($D$9,$K24,#REF!,$M24,$D$3,$D$4,$D$5,$D$7,$D$12,$D$13,$D$11)</f>
        <v>#VALUE!</v>
      </c>
    </row>
    <row r="25" spans="1:23" ht="12.75">
      <c r="A25" s="1">
        <v>8</v>
      </c>
      <c r="B25" s="1" t="s">
        <v>7</v>
      </c>
      <c r="E25" s="6">
        <v>11.722263416975267</v>
      </c>
      <c r="F25" s="6">
        <v>10.297713668832968</v>
      </c>
      <c r="G25" s="6">
        <v>26.553597698996672</v>
      </c>
      <c r="H25" s="4">
        <f t="shared" si="2"/>
        <v>38.37153366894145</v>
      </c>
      <c r="I25" s="4">
        <f t="shared" si="3"/>
        <v>13.327218246272421</v>
      </c>
      <c r="J25" s="4">
        <f t="shared" si="4"/>
        <v>-43.32437748964072</v>
      </c>
      <c r="K25" s="5">
        <f t="shared" si="12"/>
        <v>29.32513600737065</v>
      </c>
      <c r="L25" s="5">
        <f t="shared" si="5"/>
        <v>46.693547388124145</v>
      </c>
      <c r="M25" s="5">
        <f t="shared" si="6"/>
        <v>269.08818459163473</v>
      </c>
      <c r="N25" s="5">
        <f t="shared" si="0"/>
        <v>53.3954657203412</v>
      </c>
      <c r="O25" s="4">
        <f t="shared" si="7"/>
        <v>12.135029951975262</v>
      </c>
      <c r="P25" s="4">
        <f t="shared" si="8"/>
        <v>10.597413613791112</v>
      </c>
      <c r="Q25" s="4">
        <f t="shared" si="1"/>
        <v>27.841849531250574</v>
      </c>
      <c r="R25" s="4">
        <f t="shared" si="9"/>
        <v>38.893965861579865</v>
      </c>
      <c r="S25" s="4">
        <f t="shared" si="10"/>
        <v>13.94908828130334</v>
      </c>
      <c r="T25" s="4">
        <f t="shared" si="11"/>
        <v>-44.60535309612867</v>
      </c>
      <c r="U25" s="4" t="e">
        <f>calcX($D$9,$K25,#REF!,$M25,$D$3,$D$4,$D$5,$D$7,$D$12,$D$13,$D$11)</f>
        <v>#VALUE!</v>
      </c>
      <c r="V25" s="4" t="e">
        <f>calcY($D$9,$K25,#REF!,$M25,$D$3,$D$4,$D$5,$D$7,$D$12,$D$13,$D$11)</f>
        <v>#VALUE!</v>
      </c>
      <c r="W25" s="4" t="e">
        <f>calcZ($D$9,$K25,#REF!,$M25,$D$3,$D$4,$D$5,$D$7,$D$12,$D$13,$D$11)</f>
        <v>#VALUE!</v>
      </c>
    </row>
    <row r="26" spans="1:23" ht="12.75">
      <c r="A26" s="1">
        <v>9</v>
      </c>
      <c r="B26" s="1" t="s">
        <v>8</v>
      </c>
      <c r="E26" s="6">
        <v>35.55332565279065</v>
      </c>
      <c r="F26" s="6">
        <v>24.11771545055305</v>
      </c>
      <c r="G26" s="6">
        <v>10.616815909467624</v>
      </c>
      <c r="H26" s="4">
        <f t="shared" si="2"/>
        <v>56.205459937750305</v>
      </c>
      <c r="I26" s="4">
        <f t="shared" si="3"/>
        <v>47.300494474074306</v>
      </c>
      <c r="J26" s="4">
        <f t="shared" si="4"/>
        <v>23.513966939552056</v>
      </c>
      <c r="K26" s="5">
        <f t="shared" si="12"/>
        <v>48.53692072362465</v>
      </c>
      <c r="L26" s="5">
        <f t="shared" si="5"/>
        <v>55.04606544237939</v>
      </c>
      <c r="M26" s="5">
        <f t="shared" si="6"/>
        <v>22.24564779624973</v>
      </c>
      <c r="N26" s="5">
        <f t="shared" si="0"/>
        <v>62.946819523842265</v>
      </c>
      <c r="O26" s="4">
        <f t="shared" si="7"/>
        <v>36.20030228633108</v>
      </c>
      <c r="P26" s="4">
        <f t="shared" si="8"/>
        <v>24.547135323549767</v>
      </c>
      <c r="Q26" s="4">
        <f t="shared" si="1"/>
        <v>11.088322395950193</v>
      </c>
      <c r="R26" s="4">
        <f t="shared" si="9"/>
        <v>56.63148473258316</v>
      </c>
      <c r="S26" s="4">
        <f t="shared" si="10"/>
        <v>47.6258928287997</v>
      </c>
      <c r="T26" s="4">
        <f t="shared" si="11"/>
        <v>22.775234133683895</v>
      </c>
      <c r="U26" s="4" t="e">
        <f>calcX($D$9,$K26,#REF!,$M26,$D$3,$D$4,$D$5,$D$7,$D$12,$D$13,$D$11)</f>
        <v>#VALUE!</v>
      </c>
      <c r="V26" s="4" t="e">
        <f>calcY($D$9,$K26,#REF!,$M26,$D$3,$D$4,$D$5,$D$7,$D$12,$D$13,$D$11)</f>
        <v>#VALUE!</v>
      </c>
      <c r="W26" s="4" t="e">
        <f>calcZ($D$9,$K26,#REF!,$M26,$D$3,$D$4,$D$5,$D$7,$D$12,$D$13,$D$11)</f>
        <v>#VALUE!</v>
      </c>
    </row>
    <row r="27" spans="1:23" ht="12.75">
      <c r="A27" s="1">
        <v>10</v>
      </c>
      <c r="B27" s="1" t="s">
        <v>9</v>
      </c>
      <c r="E27" s="6">
        <v>8.46030121519285</v>
      </c>
      <c r="F27" s="6">
        <v>5.950754695215371</v>
      </c>
      <c r="G27" s="6">
        <v>8.624073220569006</v>
      </c>
      <c r="H27" s="4">
        <f t="shared" si="2"/>
        <v>29.287880199543643</v>
      </c>
      <c r="I27" s="4">
        <f t="shared" si="3"/>
        <v>26.96859857934289</v>
      </c>
      <c r="J27" s="4">
        <f t="shared" si="4"/>
        <v>-16.135407874669163</v>
      </c>
      <c r="K27" s="5">
        <f t="shared" si="12"/>
        <v>22.46159781630481</v>
      </c>
      <c r="L27" s="5">
        <f t="shared" si="5"/>
        <v>33.72404257036419</v>
      </c>
      <c r="M27" s="5">
        <f t="shared" si="6"/>
        <v>332.48646643029304</v>
      </c>
      <c r="N27" s="5">
        <f t="shared" si="0"/>
        <v>38.564449688292356</v>
      </c>
      <c r="O27" s="4">
        <f t="shared" si="7"/>
        <v>8.75916143872019</v>
      </c>
      <c r="P27" s="4">
        <f t="shared" si="8"/>
        <v>6.129605802983738</v>
      </c>
      <c r="Q27" s="4">
        <f t="shared" si="1"/>
        <v>9.104673929777208</v>
      </c>
      <c r="R27" s="4">
        <f t="shared" si="9"/>
        <v>29.737121215248507</v>
      </c>
      <c r="S27" s="4">
        <f t="shared" si="10"/>
        <v>27.61811201859668</v>
      </c>
      <c r="T27" s="4">
        <f t="shared" si="11"/>
        <v>-17.07950054918157</v>
      </c>
      <c r="U27" s="4" t="e">
        <f>calcX($D$9,$K27,#REF!,$M27,$D$3,$D$4,$D$5,$D$7,$D$12,$D$13,$D$11)</f>
        <v>#VALUE!</v>
      </c>
      <c r="V27" s="4" t="e">
        <f>calcY($D$9,$K27,#REF!,$M27,$D$3,$D$4,$D$5,$D$7,$D$12,$D$13,$D$11)</f>
        <v>#VALUE!</v>
      </c>
      <c r="W27" s="4" t="e">
        <f>calcZ($D$9,$K27,#REF!,$M27,$D$3,$D$4,$D$5,$D$7,$D$12,$D$13,$D$11)</f>
        <v>#VALUE!</v>
      </c>
    </row>
    <row r="28" spans="1:23" ht="12.75">
      <c r="A28" s="1">
        <v>11</v>
      </c>
      <c r="B28" s="1" t="s">
        <v>10</v>
      </c>
      <c r="E28" s="6">
        <v>33.483601276008024</v>
      </c>
      <c r="F28" s="6">
        <v>43.18940292104078</v>
      </c>
      <c r="G28" s="6">
        <v>10.568937729466878</v>
      </c>
      <c r="H28" s="4">
        <f t="shared" si="2"/>
        <v>71.6833335142046</v>
      </c>
      <c r="I28" s="4">
        <f t="shared" si="3"/>
        <v>-26.511276629210656</v>
      </c>
      <c r="J28" s="4">
        <f t="shared" si="4"/>
        <v>50.35197691861886</v>
      </c>
      <c r="K28" s="5">
        <f t="shared" si="12"/>
        <v>62.41826600035761</v>
      </c>
      <c r="L28" s="5">
        <f t="shared" si="5"/>
        <v>51.19009125954155</v>
      </c>
      <c r="M28" s="5">
        <f t="shared" si="6"/>
        <v>120.83777295764074</v>
      </c>
      <c r="N28" s="5">
        <f t="shared" si="0"/>
        <v>58.53739790532964</v>
      </c>
      <c r="O28" s="4">
        <f t="shared" si="7"/>
        <v>34.01319954141069</v>
      </c>
      <c r="P28" s="4">
        <f t="shared" si="8"/>
        <v>43.6682398861997</v>
      </c>
      <c r="Q28" s="4">
        <f t="shared" si="1"/>
        <v>11.016751397109676</v>
      </c>
      <c r="R28" s="4">
        <f t="shared" si="9"/>
        <v>72.00618899409302</v>
      </c>
      <c r="S28" s="4">
        <f t="shared" si="10"/>
        <v>-26.059742252084572</v>
      </c>
      <c r="T28" s="4">
        <f t="shared" si="11"/>
        <v>49.50424960922943</v>
      </c>
      <c r="U28" s="4" t="e">
        <f>calcX($D$9,$K28,#REF!,$M28,$D$3,$D$4,$D$5,$D$7,$D$12,$D$13,$D$11)</f>
        <v>#VALUE!</v>
      </c>
      <c r="V28" s="4" t="e">
        <f>calcY($D$9,$K28,#REF!,$M28,$D$3,$D$4,$D$5,$D$7,$D$12,$D$13,$D$11)</f>
        <v>#VALUE!</v>
      </c>
      <c r="W28" s="4" t="e">
        <f>calcZ($D$9,$K28,#REF!,$M28,$D$3,$D$4,$D$5,$D$7,$D$12,$D$13,$D$11)</f>
        <v>#VALUE!</v>
      </c>
    </row>
    <row r="29" spans="1:23" ht="12.75">
      <c r="A29" s="1">
        <v>12</v>
      </c>
      <c r="B29" s="1" t="s">
        <v>11</v>
      </c>
      <c r="E29" s="6">
        <v>50.840703028428464</v>
      </c>
      <c r="F29" s="6">
        <v>47.782014093680665</v>
      </c>
      <c r="G29" s="6">
        <v>6.448912502427009</v>
      </c>
      <c r="H29" s="4">
        <f t="shared" si="2"/>
        <v>74.68722999003548</v>
      </c>
      <c r="I29" s="4">
        <f t="shared" si="3"/>
        <v>13.034553131473059</v>
      </c>
      <c r="J29" s="4">
        <f t="shared" si="4"/>
        <v>70.83912712910686</v>
      </c>
      <c r="K29" s="5">
        <f t="shared" si="12"/>
        <v>67.70758668156034</v>
      </c>
      <c r="L29" s="5">
        <f t="shared" si="5"/>
        <v>57.58591951744442</v>
      </c>
      <c r="M29" s="5">
        <f t="shared" si="6"/>
        <v>81.45214626935827</v>
      </c>
      <c r="N29" s="5">
        <f t="shared" si="0"/>
        <v>65.85121849941241</v>
      </c>
      <c r="O29" s="4">
        <f t="shared" si="7"/>
        <v>51.35456501786575</v>
      </c>
      <c r="P29" s="4">
        <f t="shared" si="8"/>
        <v>48.241092797791325</v>
      </c>
      <c r="Q29" s="4">
        <f t="shared" si="1"/>
        <v>6.719658956341547</v>
      </c>
      <c r="R29" s="4">
        <f t="shared" si="9"/>
        <v>74.97673887115874</v>
      </c>
      <c r="S29" s="4">
        <f t="shared" si="10"/>
        <v>13.142983169136924</v>
      </c>
      <c r="T29" s="4">
        <f t="shared" si="11"/>
        <v>70.15787101905914</v>
      </c>
      <c r="U29" s="4" t="e">
        <f>calcX($D$9,$K29,#REF!,$M29,$D$3,$D$4,$D$5,$D$7,$D$12,$D$13,$D$11)</f>
        <v>#VALUE!</v>
      </c>
      <c r="V29" s="4" t="e">
        <f>calcY($D$9,$K29,#REF!,$M29,$D$3,$D$4,$D$5,$D$7,$D$12,$D$13,$D$11)</f>
        <v>#VALUE!</v>
      </c>
      <c r="W29" s="4" t="e">
        <f>calcZ($D$9,$K29,#REF!,$M29,$D$3,$D$4,$D$5,$D$7,$D$12,$D$13,$D$11)</f>
        <v>#VALUE!</v>
      </c>
    </row>
    <row r="30" spans="1:23" ht="12.75">
      <c r="A30" s="1">
        <v>13</v>
      </c>
      <c r="B30" s="1" t="s">
        <v>12</v>
      </c>
      <c r="E30" s="6">
        <v>7.048572509803253</v>
      </c>
      <c r="F30" s="6">
        <v>5.209919900672984</v>
      </c>
      <c r="G30" s="6">
        <v>20.994685619212333</v>
      </c>
      <c r="H30" s="4">
        <f t="shared" si="2"/>
        <v>27.32464291635818</v>
      </c>
      <c r="I30" s="4">
        <f t="shared" si="3"/>
        <v>22.313915563485164</v>
      </c>
      <c r="J30" s="4">
        <f t="shared" si="4"/>
        <v>-52.047878173169615</v>
      </c>
      <c r="K30" s="5">
        <f t="shared" si="12"/>
        <v>20.331227718213906</v>
      </c>
      <c r="L30" s="5">
        <f t="shared" si="5"/>
        <v>52.66204562402189</v>
      </c>
      <c r="M30" s="5">
        <f t="shared" si="6"/>
        <v>269.8802966173018</v>
      </c>
      <c r="N30" s="5">
        <f t="shared" si="0"/>
        <v>60.220621674070465</v>
      </c>
      <c r="O30" s="4">
        <f t="shared" si="7"/>
        <v>7.355289016272328</v>
      </c>
      <c r="P30" s="4">
        <f t="shared" si="8"/>
        <v>5.397307173696391</v>
      </c>
      <c r="Q30" s="4">
        <f t="shared" si="1"/>
        <v>22.188104301026556</v>
      </c>
      <c r="R30" s="4">
        <f t="shared" si="9"/>
        <v>27.837961926728397</v>
      </c>
      <c r="S30" s="4">
        <f t="shared" si="10"/>
        <v>23.090749186941288</v>
      </c>
      <c r="T30" s="4">
        <f t="shared" si="11"/>
        <v>-53.52029340064388</v>
      </c>
      <c r="U30" s="4" t="e">
        <f>calcX($D$9,$K30,#REF!,$M30,$D$3,$D$4,$D$5,$D$7,$D$12,$D$13,$D$11)</f>
        <v>#VALUE!</v>
      </c>
      <c r="V30" s="4" t="e">
        <f>calcY($D$9,$K30,#REF!,$M30,$D$3,$D$4,$D$5,$D$7,$D$12,$D$13,$D$11)</f>
        <v>#VALUE!</v>
      </c>
      <c r="W30" s="4" t="e">
        <f>calcZ($D$9,$K30,#REF!,$M30,$D$3,$D$4,$D$5,$D$7,$D$12,$D$13,$D$11)</f>
        <v>#VALUE!</v>
      </c>
    </row>
    <row r="31" spans="1:23" ht="12.75">
      <c r="A31" s="1">
        <v>14</v>
      </c>
      <c r="B31" s="1" t="s">
        <v>13</v>
      </c>
      <c r="E31" s="6">
        <v>13.381470827195939</v>
      </c>
      <c r="F31" s="6">
        <v>22.285556051849984</v>
      </c>
      <c r="G31" s="6">
        <v>9.127240172689406</v>
      </c>
      <c r="H31" s="4">
        <f t="shared" si="2"/>
        <v>54.32868131460765</v>
      </c>
      <c r="I31" s="4">
        <f t="shared" si="3"/>
        <v>-44.27915244640806</v>
      </c>
      <c r="J31" s="4">
        <f t="shared" si="4"/>
        <v>25.240545682608307</v>
      </c>
      <c r="K31" s="5">
        <f t="shared" si="12"/>
        <v>42.765529674363464</v>
      </c>
      <c r="L31" s="5">
        <f t="shared" si="5"/>
        <v>49.420998806348706</v>
      </c>
      <c r="M31" s="5">
        <f t="shared" si="6"/>
        <v>150.93008529925896</v>
      </c>
      <c r="N31" s="5">
        <f t="shared" si="0"/>
        <v>56.514387859521946</v>
      </c>
      <c r="O31" s="4">
        <f t="shared" si="7"/>
        <v>13.729862685472948</v>
      </c>
      <c r="P31" s="4">
        <f t="shared" si="8"/>
        <v>22.704721337919608</v>
      </c>
      <c r="Q31" s="4">
        <f t="shared" si="1"/>
        <v>9.544745280379155</v>
      </c>
      <c r="R31" s="4">
        <f t="shared" si="9"/>
        <v>54.766878833429686</v>
      </c>
      <c r="S31" s="4">
        <f t="shared" si="10"/>
        <v>-43.940631752667656</v>
      </c>
      <c r="T31" s="4">
        <f t="shared" si="11"/>
        <v>24.553821586426515</v>
      </c>
      <c r="U31" s="4" t="e">
        <f>calcX($D$9,$K31,#REF!,$M31,$D$3,$D$4,$D$5,$D$7,$D$12,$D$13,$D$11)</f>
        <v>#VALUE!</v>
      </c>
      <c r="V31" s="4" t="e">
        <f>calcY($D$9,$K31,#REF!,$M31,$D$3,$D$4,$D$5,$D$7,$D$12,$D$13,$D$11)</f>
        <v>#VALUE!</v>
      </c>
      <c r="W31" s="4" t="e">
        <f>calcZ($D$9,$K31,#REF!,$M31,$D$3,$D$4,$D$5,$D$7,$D$12,$D$13,$D$11)</f>
        <v>#VALUE!</v>
      </c>
    </row>
    <row r="32" spans="1:23" ht="12.75">
      <c r="A32" s="1">
        <v>15</v>
      </c>
      <c r="B32" s="1" t="s">
        <v>14</v>
      </c>
      <c r="E32" s="6">
        <v>28.54742869363194</v>
      </c>
      <c r="F32" s="6">
        <v>16.111313481931287</v>
      </c>
      <c r="G32" s="6">
        <v>3.6920873470812423</v>
      </c>
      <c r="H32" s="4">
        <f t="shared" si="2"/>
        <v>47.12018997596906</v>
      </c>
      <c r="I32" s="4">
        <f t="shared" si="3"/>
        <v>61.16900107636369</v>
      </c>
      <c r="J32" s="4">
        <f t="shared" si="4"/>
        <v>37.81780081153819</v>
      </c>
      <c r="K32" s="5">
        <f t="shared" si="12"/>
        <v>39.729213249727025</v>
      </c>
      <c r="L32" s="5">
        <f t="shared" si="5"/>
        <v>78.50496753087003</v>
      </c>
      <c r="M32" s="5">
        <f t="shared" si="6"/>
        <v>25.29297204056056</v>
      </c>
      <c r="N32" s="5">
        <f t="shared" si="0"/>
        <v>89.77277455122629</v>
      </c>
      <c r="O32" s="4">
        <f t="shared" si="7"/>
        <v>29.1564618261672</v>
      </c>
      <c r="P32" s="4">
        <f t="shared" si="8"/>
        <v>16.44955580761257</v>
      </c>
      <c r="Q32" s="4">
        <f t="shared" si="1"/>
        <v>3.8521106519041592</v>
      </c>
      <c r="R32" s="4">
        <f t="shared" si="9"/>
        <v>47.55885132876594</v>
      </c>
      <c r="S32" s="4">
        <f t="shared" si="10"/>
        <v>61.63134501816398</v>
      </c>
      <c r="T32" s="4">
        <f t="shared" si="11"/>
        <v>37.562676082130466</v>
      </c>
      <c r="U32" s="4" t="e">
        <f>calcX($D$9,$K32,#REF!,$M32,$D$3,$D$4,$D$5,$D$7,$D$12,$D$13,$D$11)</f>
        <v>#VALUE!</v>
      </c>
      <c r="V32" s="4" t="e">
        <f>calcY($D$9,$K32,#REF!,$M32,$D$3,$D$4,$D$5,$D$7,$D$12,$D$13,$D$11)</f>
        <v>#VALUE!</v>
      </c>
      <c r="W32" s="4" t="e">
        <f>calcZ($D$9,$K32,#REF!,$M32,$D$3,$D$4,$D$5,$D$7,$D$12,$D$13,$D$11)</f>
        <v>#VALUE!</v>
      </c>
    </row>
    <row r="33" spans="1:23" ht="12.75">
      <c r="A33" s="1">
        <v>16</v>
      </c>
      <c r="B33" s="1" t="s">
        <v>15</v>
      </c>
      <c r="E33" s="6">
        <v>62.64460447706775</v>
      </c>
      <c r="F33" s="6">
        <v>65.1303080390294</v>
      </c>
      <c r="G33" s="6">
        <v>8.645575643729792</v>
      </c>
      <c r="H33" s="4">
        <f t="shared" si="2"/>
        <v>84.55083886018382</v>
      </c>
      <c r="I33" s="4">
        <f t="shared" si="3"/>
        <v>-0.3690303352177904</v>
      </c>
      <c r="J33" s="4">
        <f t="shared" si="4"/>
        <v>79.06731569560083</v>
      </c>
      <c r="K33" s="5">
        <f t="shared" si="12"/>
        <v>79.24828711253731</v>
      </c>
      <c r="L33" s="5">
        <f t="shared" si="5"/>
        <v>63.65211081838957</v>
      </c>
      <c r="M33" s="5">
        <f t="shared" si="6"/>
        <v>94.28033511941945</v>
      </c>
      <c r="N33" s="5">
        <f t="shared" si="0"/>
        <v>72.78808939016487</v>
      </c>
      <c r="O33" s="4">
        <f t="shared" si="7"/>
        <v>63.052777832730214</v>
      </c>
      <c r="P33" s="4">
        <f t="shared" si="8"/>
        <v>65.47314810874941</v>
      </c>
      <c r="Q33" s="4">
        <f t="shared" si="1"/>
        <v>9.00504132859229</v>
      </c>
      <c r="R33" s="4">
        <f t="shared" si="9"/>
        <v>84.72696038026587</v>
      </c>
      <c r="S33" s="4">
        <f t="shared" si="10"/>
        <v>-0.18969130629281628</v>
      </c>
      <c r="T33" s="4">
        <f t="shared" si="11"/>
        <v>78.08179659272504</v>
      </c>
      <c r="U33" s="4" t="e">
        <f>calcX($D$9,$K33,#REF!,$M33,$D$3,$D$4,$D$5,$D$7,$D$12,$D$13,$D$11)</f>
        <v>#VALUE!</v>
      </c>
      <c r="V33" s="4" t="e">
        <f>calcY($D$9,$K33,#REF!,$M33,$D$3,$D$4,$D$5,$D$7,$D$12,$D$13,$D$11)</f>
        <v>#VALUE!</v>
      </c>
      <c r="W33" s="4" t="e">
        <f>calcZ($D$9,$K33,#REF!,$M33,$D$3,$D$4,$D$5,$D$7,$D$12,$D$13,$D$11)</f>
        <v>#VALUE!</v>
      </c>
    </row>
    <row r="34" spans="1:23" ht="12.75">
      <c r="A34" s="1">
        <v>17</v>
      </c>
      <c r="B34" s="1" t="s">
        <v>16</v>
      </c>
      <c r="E34" s="6">
        <v>35.89151599206533</v>
      </c>
      <c r="F34" s="6">
        <v>23.184709489631366</v>
      </c>
      <c r="G34" s="6">
        <v>21.477732420732856</v>
      </c>
      <c r="H34" s="4">
        <f t="shared" si="2"/>
        <v>55.26208678230046</v>
      </c>
      <c r="I34" s="4">
        <f t="shared" si="3"/>
        <v>52.49997846769755</v>
      </c>
      <c r="J34" s="4">
        <f t="shared" si="4"/>
        <v>-4.8445662988472415</v>
      </c>
      <c r="K34" s="5">
        <f t="shared" si="12"/>
        <v>47.84430167425528</v>
      </c>
      <c r="L34" s="5">
        <f>chroma(E34,F34,G34,$B$3,$B$4,$B$5,$B$9,$B$11,$B$7,$B$12,$B$13,K34,M34)</f>
        <v>57.18789909485908</v>
      </c>
      <c r="M34" s="5">
        <f t="shared" si="6"/>
        <v>357.23652655137386</v>
      </c>
      <c r="N34" s="5">
        <f t="shared" si="0"/>
        <v>65.39607026118803</v>
      </c>
      <c r="O34" s="4">
        <f t="shared" si="7"/>
        <v>36.60586181078598</v>
      </c>
      <c r="P34" s="4">
        <f t="shared" si="8"/>
        <v>23.625750778748124</v>
      </c>
      <c r="Q34" s="4">
        <f t="shared" si="1"/>
        <v>22.39742224399628</v>
      </c>
      <c r="R34" s="4">
        <f t="shared" si="9"/>
        <v>55.711122808528074</v>
      </c>
      <c r="S34" s="4">
        <f t="shared" si="10"/>
        <v>52.93494264335791</v>
      </c>
      <c r="T34" s="4">
        <f t="shared" si="11"/>
        <v>-5.867826365955797</v>
      </c>
      <c r="U34" s="4" t="e">
        <f>calcX($D$9,$K34,#REF!,$M34,$D$3,$D$4,$D$5,$D$7,$D$12,$D$13,$D$11)</f>
        <v>#VALUE!</v>
      </c>
      <c r="V34" s="4" t="e">
        <f>calcY($D$9,$K34,#REF!,$M34,$D$3,$D$4,$D$5,$D$7,$D$12,$D$13,$D$11)</f>
        <v>#VALUE!</v>
      </c>
      <c r="W34" s="4" t="e">
        <f>calcZ($D$9,$K34,#REF!,$M34,$D$3,$D$4,$D$5,$D$7,$D$12,$D$13,$D$11)</f>
        <v>#VALUE!</v>
      </c>
    </row>
    <row r="35" spans="1:23" ht="12.75">
      <c r="A35" s="1">
        <v>18</v>
      </c>
      <c r="B35" s="1" t="s">
        <v>17</v>
      </c>
      <c r="E35" s="6">
        <v>12.847088575132048</v>
      </c>
      <c r="F35" s="6">
        <v>16.633117654379422</v>
      </c>
      <c r="G35" s="6">
        <v>32.15814792459557</v>
      </c>
      <c r="H35" s="4">
        <f t="shared" si="2"/>
        <v>47.79439669536563</v>
      </c>
      <c r="I35" s="4">
        <f t="shared" si="3"/>
        <v>-19.606884563505954</v>
      </c>
      <c r="J35" s="4">
        <f t="shared" si="4"/>
        <v>-36.112918676832976</v>
      </c>
      <c r="K35" s="5">
        <f t="shared" si="12"/>
        <v>36.810819491863825</v>
      </c>
      <c r="L35" s="5">
        <f t="shared" si="5"/>
        <v>52.43291528628964</v>
      </c>
      <c r="M35" s="5">
        <f t="shared" si="6"/>
        <v>230.62403378859497</v>
      </c>
      <c r="N35" s="5">
        <f t="shared" si="0"/>
        <v>59.95860429097945</v>
      </c>
      <c r="O35" s="4">
        <f t="shared" si="7"/>
        <v>13.2774219599027</v>
      </c>
      <c r="P35" s="4">
        <f t="shared" si="8"/>
        <v>17.03641883788744</v>
      </c>
      <c r="Q35" s="4">
        <f t="shared" si="1"/>
        <v>33.56462992273236</v>
      </c>
      <c r="R35" s="4">
        <f t="shared" si="9"/>
        <v>48.30588967977107</v>
      </c>
      <c r="S35" s="4">
        <f t="shared" si="10"/>
        <v>-18.991524641556236</v>
      </c>
      <c r="T35" s="4">
        <f t="shared" si="11"/>
        <v>-37.33072522968695</v>
      </c>
      <c r="U35" s="4" t="e">
        <f>calcX($D$9,$K35,#REF!,$M35,$D$3,$D$4,$D$5,$D$7,$D$12,$D$13,$D$11)</f>
        <v>#VALUE!</v>
      </c>
      <c r="V35" s="4" t="e">
        <f>calcY($D$9,$K35,#REF!,$M35,$D$3,$D$4,$D$5,$D$7,$D$12,$D$13,$D$11)</f>
        <v>#VALUE!</v>
      </c>
      <c r="W35" s="4" t="e">
        <f>calcZ($D$9,$K35,#REF!,$M35,$D$3,$D$4,$D$5,$D$7,$D$12,$D$13,$D$11)</f>
        <v>#VALUE!</v>
      </c>
    </row>
    <row r="36" spans="1:23" ht="12.75">
      <c r="A36" s="1">
        <v>19</v>
      </c>
      <c r="B36" s="1" t="s">
        <v>18</v>
      </c>
      <c r="E36" s="6">
        <v>88.27315843731222</v>
      </c>
      <c r="F36" s="6">
        <v>91.69101409779341</v>
      </c>
      <c r="G36" s="6">
        <v>73.97320503103998</v>
      </c>
      <c r="H36" s="4">
        <f t="shared" si="2"/>
        <v>96.69385815556927</v>
      </c>
      <c r="I36" s="4">
        <f t="shared" si="3"/>
        <v>-0.2640665089165828</v>
      </c>
      <c r="J36" s="4">
        <f t="shared" si="4"/>
        <v>1.4343331226016387</v>
      </c>
      <c r="K36" s="5">
        <f t="shared" si="12"/>
        <v>95.46060239067138</v>
      </c>
      <c r="L36" s="5">
        <f t="shared" si="5"/>
        <v>1.4968331002860968</v>
      </c>
      <c r="M36" s="5">
        <f t="shared" si="6"/>
        <v>95.07221637467583</v>
      </c>
      <c r="N36" s="5">
        <f t="shared" si="0"/>
        <v>1.7116733460205233</v>
      </c>
      <c r="O36" s="4">
        <f t="shared" si="7"/>
        <v>88.74907966423126</v>
      </c>
      <c r="P36" s="4">
        <f t="shared" si="8"/>
        <v>91.76471902874539</v>
      </c>
      <c r="Q36" s="4">
        <f t="shared" si="1"/>
        <v>75.86598005760784</v>
      </c>
      <c r="R36" s="4">
        <f t="shared" si="9"/>
        <v>96.7240460235442</v>
      </c>
      <c r="S36" s="4">
        <f t="shared" si="10"/>
        <v>0.47674168406919293</v>
      </c>
      <c r="T36" s="4">
        <f t="shared" si="11"/>
        <v>-0.14475372543873988</v>
      </c>
      <c r="U36" s="4" t="e">
        <f>calcX($D$9,$K36,#REF!,$M36,$D$3,$D$4,$D$5,$D$7,$D$12,$D$13,$D$11)</f>
        <v>#VALUE!</v>
      </c>
      <c r="V36" s="4" t="e">
        <f>calcY($D$9,$K36,#REF!,$M36,$D$3,$D$4,$D$5,$D$7,$D$12,$D$13,$D$11)</f>
        <v>#VALUE!</v>
      </c>
      <c r="W36" s="4" t="e">
        <f>calcZ($D$9,$K36,#REF!,$M36,$D$3,$D$4,$D$5,$D$7,$D$12,$D$13,$D$11)</f>
        <v>#VALUE!</v>
      </c>
    </row>
    <row r="37" spans="1:23" ht="12.75">
      <c r="A37" s="1">
        <v>20</v>
      </c>
      <c r="B37" s="1" t="s">
        <v>19</v>
      </c>
      <c r="E37" s="6">
        <v>58.156842980967134</v>
      </c>
      <c r="F37" s="6">
        <v>60.47036484154106</v>
      </c>
      <c r="G37" s="6">
        <v>49.52306944321776</v>
      </c>
      <c r="H37" s="4">
        <f t="shared" si="2"/>
        <v>82.09318818308323</v>
      </c>
      <c r="I37" s="4">
        <f t="shared" si="3"/>
        <v>-0.3737276430818559</v>
      </c>
      <c r="J37" s="4">
        <f t="shared" si="4"/>
        <v>0.4066357435187129</v>
      </c>
      <c r="K37" s="5">
        <f t="shared" si="12"/>
        <v>76.34156603665933</v>
      </c>
      <c r="L37" s="5">
        <f t="shared" si="5"/>
        <v>0.7195157369279079</v>
      </c>
      <c r="M37" s="5">
        <f t="shared" si="6"/>
        <v>132.48035071337858</v>
      </c>
      <c r="N37" s="5">
        <f t="shared" si="0"/>
        <v>0.8227877301126076</v>
      </c>
      <c r="O37" s="4">
        <f t="shared" si="7"/>
        <v>58.85972159819615</v>
      </c>
      <c r="P37" s="4">
        <f t="shared" si="8"/>
        <v>60.91919181445698</v>
      </c>
      <c r="Q37" s="4">
        <f t="shared" si="1"/>
        <v>51.1132446762399</v>
      </c>
      <c r="R37" s="4">
        <f t="shared" si="9"/>
        <v>82.3352813734057</v>
      </c>
      <c r="S37" s="4">
        <f t="shared" si="10"/>
        <v>0.2778216229050168</v>
      </c>
      <c r="T37" s="4">
        <f t="shared" si="11"/>
        <v>-0.9628209974139379</v>
      </c>
      <c r="U37" s="4" t="e">
        <f>calcX($D$9,$K37,#REF!,$M37,$D$3,$D$4,$D$5,$D$7,$D$12,$D$13,$D$11)</f>
        <v>#VALUE!</v>
      </c>
      <c r="V37" s="4" t="e">
        <f>calcY($D$9,$K37,#REF!,$M37,$D$3,$D$4,$D$5,$D$7,$D$12,$D$13,$D$11)</f>
        <v>#VALUE!</v>
      </c>
      <c r="W37" s="4" t="e">
        <f>calcZ($D$9,$K37,#REF!,$M37,$D$3,$D$4,$D$5,$D$7,$D$12,$D$13,$D$11)</f>
        <v>#VALUE!</v>
      </c>
    </row>
    <row r="38" spans="1:23" ht="12.75">
      <c r="A38" s="1">
        <v>21</v>
      </c>
      <c r="B38" s="1" t="s">
        <v>20</v>
      </c>
      <c r="E38" s="6">
        <v>34.98396215298232</v>
      </c>
      <c r="F38" s="6">
        <v>36.45977308198385</v>
      </c>
      <c r="G38" s="6">
        <v>29.855875808036878</v>
      </c>
      <c r="H38" s="4">
        <f t="shared" si="2"/>
        <v>66.86973918524578</v>
      </c>
      <c r="I38" s="4">
        <f t="shared" si="3"/>
        <v>-0.5904151129912383</v>
      </c>
      <c r="J38" s="4">
        <f t="shared" si="4"/>
        <v>0.3489011028079414</v>
      </c>
      <c r="K38" s="5">
        <f t="shared" si="12"/>
        <v>58.068615837485574</v>
      </c>
      <c r="L38" s="5">
        <f t="shared" si="5"/>
        <v>1.0000860567640564</v>
      </c>
      <c r="M38" s="5">
        <f t="shared" si="6"/>
        <v>151.44860868876282</v>
      </c>
      <c r="N38" s="5">
        <f t="shared" si="0"/>
        <v>1.1436282687512824</v>
      </c>
      <c r="O38" s="4">
        <f t="shared" si="7"/>
        <v>35.64199029387574</v>
      </c>
      <c r="P38" s="4">
        <f t="shared" si="8"/>
        <v>36.973710882925076</v>
      </c>
      <c r="Q38" s="4">
        <f t="shared" si="1"/>
        <v>31.017928750179664</v>
      </c>
      <c r="R38" s="4">
        <f t="shared" si="9"/>
        <v>67.25730174832043</v>
      </c>
      <c r="S38" s="4">
        <f t="shared" si="10"/>
        <v>-0.038961398980630335</v>
      </c>
      <c r="T38" s="4">
        <f t="shared" si="11"/>
        <v>-0.80858965276418</v>
      </c>
      <c r="U38" s="4" t="e">
        <f>calcX($D$9,$K38,#REF!,$M38,$D$3,$D$4,$D$5,$D$7,$D$12,$D$13,$D$11)</f>
        <v>#VALUE!</v>
      </c>
      <c r="V38" s="4" t="e">
        <f>calcY($D$9,$K38,#REF!,$M38,$D$3,$D$4,$D$5,$D$7,$D$12,$D$13,$D$11)</f>
        <v>#VALUE!</v>
      </c>
      <c r="W38" s="4" t="e">
        <f>calcZ($D$9,$K38,#REF!,$M38,$D$3,$D$4,$D$5,$D$7,$D$12,$D$13,$D$11)</f>
        <v>#VALUE!</v>
      </c>
    </row>
    <row r="39" spans="1:23" ht="12.75">
      <c r="A39" s="1">
        <v>22</v>
      </c>
      <c r="B39" s="1" t="s">
        <v>21</v>
      </c>
      <c r="E39" s="6">
        <v>19.281163165861287</v>
      </c>
      <c r="F39" s="6">
        <v>20.02544169360461</v>
      </c>
      <c r="G39" s="6">
        <v>16.189289275063043</v>
      </c>
      <c r="H39" s="4">
        <f t="shared" si="2"/>
        <v>51.865963146329236</v>
      </c>
      <c r="I39" s="4">
        <f t="shared" si="3"/>
        <v>-0.14797615472861292</v>
      </c>
      <c r="J39" s="4">
        <f t="shared" si="4"/>
        <v>0.7836951056576558</v>
      </c>
      <c r="K39" s="5">
        <f t="shared" si="12"/>
        <v>41.93127070750868</v>
      </c>
      <c r="L39" s="5">
        <f t="shared" si="5"/>
        <v>0.9221066993350289</v>
      </c>
      <c r="M39" s="5">
        <f t="shared" si="6"/>
        <v>95.33535412182565</v>
      </c>
      <c r="N39" s="5">
        <f t="shared" si="0"/>
        <v>1.0544565450463737</v>
      </c>
      <c r="O39" s="4">
        <f t="shared" si="7"/>
        <v>19.764532648366636</v>
      </c>
      <c r="P39" s="4">
        <f t="shared" si="8"/>
        <v>20.434094147483734</v>
      </c>
      <c r="Q39" s="4">
        <f t="shared" si="1"/>
        <v>16.924392987217562</v>
      </c>
      <c r="R39" s="4">
        <f t="shared" si="9"/>
        <v>52.32449740578841</v>
      </c>
      <c r="S39" s="4">
        <f t="shared" si="10"/>
        <v>0.29870205858439913</v>
      </c>
      <c r="T39" s="4">
        <f t="shared" si="11"/>
        <v>-0.15891356239405852</v>
      </c>
      <c r="U39" s="4" t="e">
        <f>calcX($D$9,$K39,#REF!,$M39,$D$3,$D$4,$D$5,$D$7,$D$12,$D$13,$D$11)</f>
        <v>#VALUE!</v>
      </c>
      <c r="V39" s="4" t="e">
        <f>calcY($D$9,$K39,#REF!,$M39,$D$3,$D$4,$D$5,$D$7,$D$12,$D$13,$D$11)</f>
        <v>#VALUE!</v>
      </c>
      <c r="W39" s="4" t="e">
        <f>calcZ($D$9,$K39,#REF!,$M39,$D$3,$D$4,$D$5,$D$7,$D$12,$D$13,$D$11)</f>
        <v>#VALUE!</v>
      </c>
    </row>
    <row r="40" spans="1:23" ht="12.75">
      <c r="A40" s="1">
        <v>23</v>
      </c>
      <c r="B40" s="1" t="s">
        <v>22</v>
      </c>
      <c r="E40" s="6">
        <v>8.48420348447346</v>
      </c>
      <c r="F40" s="6">
        <v>8.787622327625686</v>
      </c>
      <c r="G40" s="6">
        <v>7.076066426859985</v>
      </c>
      <c r="H40" s="4">
        <f t="shared" si="2"/>
        <v>35.5721344980819</v>
      </c>
      <c r="I40" s="4">
        <f t="shared" si="3"/>
        <v>0.09033040527864356</v>
      </c>
      <c r="J40" s="4">
        <f t="shared" si="4"/>
        <v>0.712409640999323</v>
      </c>
      <c r="K40" s="5">
        <f t="shared" si="12"/>
        <v>26.715582961973226</v>
      </c>
      <c r="L40" s="5">
        <f t="shared" si="5"/>
        <v>0.8639706753790258</v>
      </c>
      <c r="M40" s="5">
        <f t="shared" si="6"/>
        <v>75.85210626195922</v>
      </c>
      <c r="N40" s="5">
        <f t="shared" si="0"/>
        <v>0.9879762656952013</v>
      </c>
      <c r="O40" s="4">
        <f t="shared" si="7"/>
        <v>8.75223276824182</v>
      </c>
      <c r="P40" s="4">
        <f t="shared" si="8"/>
        <v>9.024225593766701</v>
      </c>
      <c r="Q40" s="4">
        <f t="shared" si="1"/>
        <v>7.443745403246143</v>
      </c>
      <c r="R40" s="4">
        <f t="shared" si="9"/>
        <v>36.030894637432496</v>
      </c>
      <c r="S40" s="4">
        <f t="shared" si="10"/>
        <v>0.43049923011831415</v>
      </c>
      <c r="T40" s="4">
        <f t="shared" si="11"/>
        <v>0.0013589245128287075</v>
      </c>
      <c r="U40" s="4" t="e">
        <f>calcX($D$9,$K40,#REF!,$M40,$D$3,$D$4,$D$5,$D$7,$D$12,$D$13,$D$11)</f>
        <v>#VALUE!</v>
      </c>
      <c r="V40" s="4" t="e">
        <f>calcY($D$9,$K40,#REF!,$M40,$D$3,$D$4,$D$5,$D$7,$D$12,$D$13,$D$11)</f>
        <v>#VALUE!</v>
      </c>
      <c r="W40" s="4" t="e">
        <f>calcZ($D$9,$K40,#REF!,$M40,$D$3,$D$4,$D$5,$D$7,$D$12,$D$13,$D$11)</f>
        <v>#VALUE!</v>
      </c>
    </row>
    <row r="41" spans="1:23" ht="12.75">
      <c r="A41" s="1">
        <v>24</v>
      </c>
      <c r="B41" s="1" t="s">
        <v>23</v>
      </c>
      <c r="E41" s="6">
        <v>2.9729204820225434</v>
      </c>
      <c r="F41" s="6">
        <v>3.0839064605416024</v>
      </c>
      <c r="G41" s="6">
        <v>2.5147698393519016</v>
      </c>
      <c r="H41" s="4">
        <f t="shared" si="2"/>
        <v>20.376845858037868</v>
      </c>
      <c r="I41" s="4">
        <f t="shared" si="3"/>
        <v>-0.015435889528209179</v>
      </c>
      <c r="J41" s="4">
        <f t="shared" si="4"/>
        <v>0.24043481432506342</v>
      </c>
      <c r="K41" s="5">
        <f t="shared" si="12"/>
        <v>14.999193531816285</v>
      </c>
      <c r="L41" s="5">
        <f t="shared" si="5"/>
        <v>0.32756414780378695</v>
      </c>
      <c r="M41" s="5">
        <f t="shared" si="6"/>
        <v>87.29694549029932</v>
      </c>
      <c r="N41" s="5">
        <f t="shared" si="0"/>
        <v>0.3745793841681503</v>
      </c>
      <c r="O41" s="4">
        <f t="shared" si="7"/>
        <v>3.08391192246574</v>
      </c>
      <c r="P41" s="4">
        <f t="shared" si="8"/>
        <v>3.1844715358378144</v>
      </c>
      <c r="Q41" s="4">
        <f t="shared" si="1"/>
        <v>2.659907276513454</v>
      </c>
      <c r="R41" s="4">
        <f t="shared" si="9"/>
        <v>20.768035935226834</v>
      </c>
      <c r="S41" s="4">
        <f t="shared" si="10"/>
        <v>0.2257092841779218</v>
      </c>
      <c r="T41" s="4">
        <f>bstar(O41,P41,Q41,$D$3,$D$4,$D$5)</f>
        <v>-0.2646473081408973</v>
      </c>
      <c r="U41" s="4" t="e">
        <f>calcX($D$9,$K41,#REF!,$M41,$D$3,$D$4,$D$5,$D$7,$D$12,$D$13,$D$11)</f>
        <v>#VALUE!</v>
      </c>
      <c r="V41" s="4" t="e">
        <f>calcY($D$9,$K41,#REF!,$M41,$D$3,$D$4,$D$5,$D$7,$D$12,$D$13,$D$11)</f>
        <v>#VALUE!</v>
      </c>
      <c r="W41" s="4" t="e">
        <f>calcZ($D$9,$K41,#REF!,$M41,$D$3,$D$4,$D$5,$D$7,$D$12,$D$13,$D$11)</f>
        <v>#VALUE!</v>
      </c>
    </row>
    <row r="42" spans="8:23" ht="12.75"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</row>
    <row r="43" ht="12.75">
      <c r="A43" s="4"/>
    </row>
    <row r="44" ht="12.75">
      <c r="A44" s="4"/>
    </row>
    <row r="45" ht="12.75">
      <c r="A45" s="4"/>
    </row>
    <row r="46" ht="12.75">
      <c r="A46" s="4"/>
    </row>
    <row r="47" ht="12.75">
      <c r="A47" s="4"/>
    </row>
    <row r="48" ht="12.75">
      <c r="A48" s="4"/>
    </row>
    <row r="49" ht="12.75">
      <c r="A49" s="4"/>
    </row>
    <row r="50" ht="12.75">
      <c r="A50" s="4"/>
    </row>
    <row r="51" ht="12.75">
      <c r="A51" s="4"/>
    </row>
    <row r="52" ht="12.75">
      <c r="A52" s="4"/>
    </row>
    <row r="53" ht="12.75">
      <c r="A53" s="4"/>
    </row>
    <row r="54" ht="12.75">
      <c r="A54" s="4"/>
    </row>
    <row r="55" ht="12.75">
      <c r="A55" s="4"/>
    </row>
    <row r="56" ht="12.75">
      <c r="A56" s="4"/>
    </row>
    <row r="57" ht="12.75">
      <c r="A57" s="4"/>
    </row>
    <row r="58" ht="12.75">
      <c r="A58" s="4"/>
    </row>
    <row r="59" ht="12.75">
      <c r="A59" s="4"/>
    </row>
    <row r="60" ht="12.75">
      <c r="A60" s="4"/>
    </row>
    <row r="61" ht="12.75">
      <c r="A61" s="4"/>
    </row>
    <row r="62" ht="12.75">
      <c r="A62" s="4"/>
    </row>
    <row r="63" ht="12.75">
      <c r="A63" s="4"/>
    </row>
    <row r="64" ht="12.75">
      <c r="A64" s="4"/>
    </row>
    <row r="65" ht="12.75">
      <c r="A65" s="4"/>
    </row>
    <row r="66" ht="12.75">
      <c r="A66" s="4"/>
    </row>
    <row r="67" ht="12.75">
      <c r="A67" s="4"/>
    </row>
    <row r="68" ht="12.75">
      <c r="A68" s="4"/>
    </row>
    <row r="69" ht="12.75">
      <c r="A69" s="4"/>
    </row>
    <row r="70" ht="12.75">
      <c r="A70" s="4"/>
    </row>
    <row r="71" spans="8:23" ht="12.75"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</row>
    <row r="72" spans="8:23" ht="12.75"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</row>
    <row r="73" spans="8:23" ht="12.75"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</row>
    <row r="74" spans="8:23" ht="12.75"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</row>
    <row r="75" spans="8:23" ht="12.75"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</row>
    <row r="76" spans="8:23" ht="12.75"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</row>
    <row r="77" spans="8:23" ht="12.75"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</row>
    <row r="78" spans="8:23" ht="12.75"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</row>
    <row r="79" spans="8:23" ht="12.75"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</row>
    <row r="80" spans="8:23" ht="12.75"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</row>
    <row r="81" spans="8:23" ht="12.75"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</row>
    <row r="82" spans="8:23" ht="12.75"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</row>
    <row r="83" spans="8:23" ht="12.75"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</row>
    <row r="84" spans="8:23" ht="12.75"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</row>
    <row r="85" spans="8:23" ht="12.75"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</row>
    <row r="86" spans="8:23" ht="12.75"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</row>
    <row r="87" spans="8:23" ht="12.75"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</row>
    <row r="88" spans="8:23" ht="12.75"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</row>
    <row r="89" spans="8:23" ht="12.75"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</row>
    <row r="90" spans="8:23" ht="12.75"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</row>
    <row r="91" spans="8:23" ht="12.75"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</row>
    <row r="92" spans="8:23" ht="12.75"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</row>
    <row r="93" spans="8:23" ht="12.75"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</row>
    <row r="94" spans="8:23" ht="12.75"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</row>
    <row r="95" spans="8:23" ht="12.75"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</row>
    <row r="96" spans="8:23" ht="12.75"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</row>
    <row r="97" spans="8:23" ht="12.75"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</row>
    <row r="98" spans="8:23" ht="12.75"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</row>
    <row r="99" spans="8:23" ht="12.75"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</row>
    <row r="100" spans="8:23" ht="12.75"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</row>
    <row r="101" spans="8:23" ht="12.75"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</row>
    <row r="102" spans="8:23" ht="12.75"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</row>
    <row r="103" spans="8:23" ht="12.75"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Savvy Expeditions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Walowit</dc:creator>
  <cp:keywords/>
  <dc:description/>
  <cp:lastModifiedBy>Eric Walowit</cp:lastModifiedBy>
  <cp:lastPrinted>1970-01-02T11:47:24Z</cp:lastPrinted>
  <dcterms:created xsi:type="dcterms:W3CDTF">2003-11-26T20:10:36Z</dcterms:created>
  <cp:category/>
  <cp:version/>
  <cp:contentType/>
  <cp:contentStatus/>
</cp:coreProperties>
</file>